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Investigations\Conservation Easements\Exhibits\09 - Transaction Details\EvoVest and North Myrtle Beach\Azalea Bay Resort\"/>
    </mc:Choice>
  </mc:AlternateContent>
  <bookViews>
    <workbookView xWindow="0" yWindow="465" windowWidth="28800" windowHeight="11595"/>
  </bookViews>
  <sheets>
    <sheet name="Investor Calculator" sheetId="1" r:id="rId1"/>
    <sheet name="Conservation Easement xIRR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2" l="1"/>
  <c r="E22" i="2"/>
  <c r="E7" i="2"/>
  <c r="K12" i="1"/>
  <c r="L9" i="1"/>
  <c r="E15" i="2"/>
  <c r="E42" i="1"/>
  <c r="N11" i="1"/>
  <c r="O11" i="1"/>
  <c r="E7" i="1"/>
  <c r="E44" i="1"/>
  <c r="E46" i="1"/>
  <c r="E50" i="1"/>
  <c r="P22" i="2"/>
  <c r="D25" i="2"/>
  <c r="M29" i="2"/>
  <c r="D32" i="2"/>
  <c r="S7" i="2"/>
  <c r="D10" i="2"/>
  <c r="S15" i="2"/>
  <c r="P15" i="2"/>
  <c r="Q15" i="2"/>
  <c r="R15" i="2"/>
  <c r="L10" i="1"/>
  <c r="N10" i="1"/>
  <c r="O10" i="1"/>
  <c r="L11" i="1"/>
  <c r="N12" i="1"/>
  <c r="O12" i="1"/>
  <c r="E19" i="1"/>
  <c r="E9" i="1"/>
  <c r="E13" i="1"/>
  <c r="E21" i="1"/>
  <c r="E31" i="1"/>
  <c r="E23" i="1"/>
  <c r="E33" i="1"/>
  <c r="E35" i="1"/>
  <c r="E37" i="1"/>
  <c r="O15" i="2"/>
  <c r="D18" i="2"/>
</calcChain>
</file>

<file path=xl/sharedStrings.xml><?xml version="1.0" encoding="utf-8"?>
<sst xmlns="http://schemas.openxmlformats.org/spreadsheetml/2006/main" count="33" uniqueCount="22">
  <si>
    <t>Investor Ownership Percentage</t>
  </si>
  <si>
    <t>X</t>
  </si>
  <si>
    <t>=</t>
  </si>
  <si>
    <t>Charitable Deduction Value to Investors</t>
  </si>
  <si>
    <t>Federal Income Tax Savings</t>
  </si>
  <si>
    <t>xIRR</t>
  </si>
  <si>
    <t>Total Charitable Deduction Value per Preliminary Qualified Appraisal</t>
  </si>
  <si>
    <t xml:space="preserve">Assumed Federal Income Tax Rate </t>
  </si>
  <si>
    <t>Total Charitable Deduction Value per Qualified Appraisal</t>
  </si>
  <si>
    <t>divided by</t>
  </si>
  <si>
    <t>Total # of Units Sold</t>
  </si>
  <si>
    <t>Charitable Deduction Value per Unit</t>
  </si>
  <si>
    <t xml:space="preserve"># of Units Purchased </t>
  </si>
  <si>
    <t>Total Share of Deduction Value</t>
  </si>
  <si>
    <t>Ratio of Deduction to Gross Investment</t>
  </si>
  <si>
    <t>State Income Tax Rate</t>
  </si>
  <si>
    <t>Federal Income Tax Rate</t>
  </si>
  <si>
    <t>State Income Tax Savings</t>
  </si>
  <si>
    <t>Total Income Tax Savings</t>
  </si>
  <si>
    <t>Ratio of Income Tax Savings to Gross Investment</t>
  </si>
  <si>
    <t>Azalea Bay Resort Holdings, LLC</t>
  </si>
  <si>
    <t>Total $ Invested (@ $11,009 per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</si>
</sst>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3" fillId="0" borderId="0" xfId="0" applyFont="1"/>
    <xf numFmtId="165" fontId="0" fillId="0" borderId="2" xfId="0" applyNumberFormat="1" applyBorder="1" applyAlignment="1">
      <alignment horizontal="center"/>
    </xf>
    <xf numFmtId="42" fontId="0" fillId="0" borderId="0" xfId="0" applyNumberFormat="1"/>
    <xf numFmtId="10" fontId="0" fillId="0" borderId="0" xfId="0" applyNumberFormat="1"/>
    <xf numFmtId="9" fontId="0" fillId="0" borderId="0" xfId="2" applyFont="1"/>
    <xf numFmtId="10" fontId="0" fillId="0" borderId="0" xfId="2" applyNumberFormat="1" applyFont="1" applyAlignment="1">
      <alignment horizontal="center"/>
    </xf>
    <xf numFmtId="164" fontId="2" fillId="0" borderId="3" xfId="0" applyNumberFormat="1" applyFont="1" applyBorder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44" fontId="2" fillId="3" borderId="1" xfId="1" applyFont="1" applyFill="1" applyBorder="1"/>
    <xf numFmtId="2" fontId="0" fillId="0" borderId="0" xfId="0" applyNumberFormat="1"/>
    <xf numFmtId="10" fontId="2" fillId="2" borderId="1" xfId="2" applyNumberFormat="1" applyFont="1" applyFill="1" applyBorder="1" applyAlignment="1">
      <alignment horizontal="center"/>
    </xf>
    <xf numFmtId="0" fontId="4" fillId="4" borderId="4" xfId="0" applyFont="1" applyFill="1" applyBorder="1"/>
    <xf numFmtId="0" fontId="4" fillId="4" borderId="5" xfId="0" applyFont="1" applyFill="1" applyBorder="1"/>
    <xf numFmtId="164" fontId="4" fillId="4" borderId="6" xfId="0" applyNumberFormat="1" applyFont="1" applyFill="1" applyBorder="1"/>
    <xf numFmtId="9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>
      <selection activeCell="C19" sqref="C19"/>
    </sheetView>
  </sheetViews>
  <sheetFormatPr defaultColWidth="8.85546875" defaultRowHeight="15" x14ac:dyDescent="0.25"/>
  <cols>
    <col min="1" max="1" width="11.85546875" customWidth="1"/>
    <col min="2" max="2" width="15.85546875" customWidth="1"/>
    <col min="3" max="3" width="58.42578125" bestFit="1" customWidth="1"/>
    <col min="5" max="5" width="18.85546875" bestFit="1" customWidth="1"/>
    <col min="7" max="7" width="19.7109375" customWidth="1"/>
    <col min="8" max="8" width="11.140625" bestFit="1" customWidth="1"/>
  </cols>
  <sheetData>
    <row r="1" spans="2:16" ht="26.25" x14ac:dyDescent="0.4">
      <c r="B1" s="5" t="s">
        <v>20</v>
      </c>
    </row>
    <row r="5" spans="2:16" x14ac:dyDescent="0.25">
      <c r="C5" t="s">
        <v>8</v>
      </c>
      <c r="E5" s="1">
        <v>45138000</v>
      </c>
    </row>
    <row r="7" spans="2:16" x14ac:dyDescent="0.25">
      <c r="B7" s="3" t="s">
        <v>1</v>
      </c>
      <c r="C7" t="s">
        <v>0</v>
      </c>
      <c r="E7" s="2">
        <f>O11</f>
        <v>0.94499999999999995</v>
      </c>
    </row>
    <row r="9" spans="2:16" x14ac:dyDescent="0.25">
      <c r="B9" s="3" t="s">
        <v>2</v>
      </c>
      <c r="C9" t="s">
        <v>3</v>
      </c>
      <c r="E9" s="4">
        <f>E5*E7</f>
        <v>42655410</v>
      </c>
      <c r="K9">
        <v>50</v>
      </c>
      <c r="L9" s="2">
        <f>K9/K12</f>
        <v>0.05</v>
      </c>
      <c r="O9" s="20">
        <v>0.05</v>
      </c>
    </row>
    <row r="10" spans="2:16" x14ac:dyDescent="0.25">
      <c r="K10">
        <v>5</v>
      </c>
      <c r="L10" s="2">
        <f>K10/K12</f>
        <v>5.0000000000000001E-3</v>
      </c>
      <c r="N10" s="2">
        <f>K10/(K10+K11)</f>
        <v>5.263157894736842E-3</v>
      </c>
      <c r="O10" s="8">
        <f>N10*P12</f>
        <v>4.9999999999999992E-3</v>
      </c>
    </row>
    <row r="11" spans="2:16" x14ac:dyDescent="0.25">
      <c r="B11" t="s">
        <v>9</v>
      </c>
      <c r="C11" t="s">
        <v>10</v>
      </c>
      <c r="E11">
        <v>945</v>
      </c>
      <c r="K11">
        <v>945</v>
      </c>
      <c r="L11" s="2">
        <f>K11/K12</f>
        <v>0.94499999999999995</v>
      </c>
      <c r="M11" s="2"/>
      <c r="N11" s="2">
        <f>K11/(K10+K11)</f>
        <v>0.99473684210526314</v>
      </c>
      <c r="O11" s="8">
        <f>N11*P12</f>
        <v>0.94499999999999995</v>
      </c>
    </row>
    <row r="12" spans="2:16" x14ac:dyDescent="0.25">
      <c r="K12">
        <f>SUM(K9:K11)</f>
        <v>1000</v>
      </c>
      <c r="N12" s="8">
        <f>SUM(N10:N11)</f>
        <v>1</v>
      </c>
      <c r="O12" s="20">
        <f>SUM(O9:O11)</f>
        <v>1</v>
      </c>
      <c r="P12" s="20">
        <v>0.95</v>
      </c>
    </row>
    <row r="13" spans="2:16" x14ac:dyDescent="0.25">
      <c r="B13" s="3" t="s">
        <v>2</v>
      </c>
      <c r="C13" t="s">
        <v>11</v>
      </c>
      <c r="E13" s="12">
        <f>E9/E11</f>
        <v>45138</v>
      </c>
    </row>
    <row r="17" spans="1:7" x14ac:dyDescent="0.25">
      <c r="C17" t="s">
        <v>12</v>
      </c>
      <c r="E17" s="13">
        <v>4</v>
      </c>
    </row>
    <row r="19" spans="1:7" x14ac:dyDescent="0.25">
      <c r="A19" s="14">
        <v>11009</v>
      </c>
      <c r="C19" t="s">
        <v>21</v>
      </c>
      <c r="E19" s="12">
        <f>E17*A19</f>
        <v>44036</v>
      </c>
      <c r="G19" s="12"/>
    </row>
    <row r="21" spans="1:7" x14ac:dyDescent="0.25">
      <c r="C21" t="s">
        <v>13</v>
      </c>
      <c r="E21" s="12">
        <f>E13*E17</f>
        <v>180552</v>
      </c>
    </row>
    <row r="23" spans="1:7" x14ac:dyDescent="0.25">
      <c r="C23" t="s">
        <v>14</v>
      </c>
      <c r="E23" s="15">
        <f>E21/E19</f>
        <v>4.1000999182487057</v>
      </c>
    </row>
    <row r="26" spans="1:7" x14ac:dyDescent="0.25">
      <c r="C26" t="s">
        <v>15</v>
      </c>
      <c r="E26" s="16">
        <v>0.06</v>
      </c>
    </row>
    <row r="28" spans="1:7" x14ac:dyDescent="0.25">
      <c r="C28" t="s">
        <v>16</v>
      </c>
      <c r="E28" s="16">
        <v>0.39600000000000002</v>
      </c>
    </row>
    <row r="31" spans="1:7" x14ac:dyDescent="0.25">
      <c r="C31" t="s">
        <v>17</v>
      </c>
      <c r="E31" s="12">
        <f>E21*E26</f>
        <v>10833.119999999999</v>
      </c>
    </row>
    <row r="33" spans="2:7" x14ac:dyDescent="0.25">
      <c r="C33" t="s">
        <v>4</v>
      </c>
      <c r="E33" s="12">
        <f>(E21-E31)*E28</f>
        <v>67208.676480000009</v>
      </c>
    </row>
    <row r="34" spans="2:7" ht="15.75" thickBot="1" x14ac:dyDescent="0.3"/>
    <row r="35" spans="2:7" ht="19.5" thickBot="1" x14ac:dyDescent="0.35">
      <c r="C35" s="17" t="s">
        <v>18</v>
      </c>
      <c r="D35" s="18"/>
      <c r="E35" s="19">
        <f>E31+E33</f>
        <v>78041.796480000005</v>
      </c>
    </row>
    <row r="37" spans="2:7" x14ac:dyDescent="0.25">
      <c r="C37" t="s">
        <v>19</v>
      </c>
      <c r="E37" s="15">
        <f>E35/E19</f>
        <v>1.7722271886638206</v>
      </c>
      <c r="G37" s="15"/>
    </row>
    <row r="38" spans="2:7" x14ac:dyDescent="0.25">
      <c r="E38" s="15"/>
    </row>
    <row r="39" spans="2:7" x14ac:dyDescent="0.25">
      <c r="E39" s="15"/>
    </row>
    <row r="42" spans="2:7" x14ac:dyDescent="0.25">
      <c r="C42" t="s">
        <v>6</v>
      </c>
      <c r="E42" s="1">
        <f>E5</f>
        <v>45138000</v>
      </c>
    </row>
    <row r="44" spans="2:7" x14ac:dyDescent="0.25">
      <c r="B44" s="3" t="s">
        <v>1</v>
      </c>
      <c r="C44" t="s">
        <v>0</v>
      </c>
      <c r="E44" s="2">
        <f>E7</f>
        <v>0.94499999999999995</v>
      </c>
    </row>
    <row r="46" spans="2:7" x14ac:dyDescent="0.25">
      <c r="B46" s="3" t="s">
        <v>2</v>
      </c>
      <c r="C46" t="s">
        <v>3</v>
      </c>
      <c r="E46" s="4">
        <f>E42*E44</f>
        <v>42655410</v>
      </c>
    </row>
    <row r="48" spans="2:7" x14ac:dyDescent="0.25">
      <c r="B48" s="3" t="s">
        <v>1</v>
      </c>
      <c r="C48" s="9" t="s">
        <v>7</v>
      </c>
      <c r="E48" s="10">
        <v>0.39600000000000002</v>
      </c>
    </row>
    <row r="49" spans="2:5" ht="15.75" thickBot="1" x14ac:dyDescent="0.3"/>
    <row r="50" spans="2:5" ht="15.75" thickBot="1" x14ac:dyDescent="0.3">
      <c r="B50" s="3" t="s">
        <v>2</v>
      </c>
      <c r="C50" t="s">
        <v>4</v>
      </c>
      <c r="E50" s="11">
        <f>E46*E48</f>
        <v>16891542.359999999</v>
      </c>
    </row>
  </sheetData>
  <pageMargins left="0.7" right="0.7" top="0.75" bottom="0.75" header="0.3" footer="0.3"/>
  <pageSetup scale="7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S32"/>
  <sheetViews>
    <sheetView topLeftCell="B1" workbookViewId="0">
      <selection activeCell="D36" sqref="D36"/>
    </sheetView>
  </sheetViews>
  <sheetFormatPr defaultColWidth="8.85546875" defaultRowHeight="15" x14ac:dyDescent="0.25"/>
  <cols>
    <col min="5" max="5" width="13.42578125" bestFit="1" customWidth="1"/>
    <col min="6" max="7" width="9.7109375" bestFit="1" customWidth="1"/>
    <col min="9" max="9" width="12.42578125" bestFit="1" customWidth="1"/>
    <col min="12" max="13" width="12.42578125" bestFit="1" customWidth="1"/>
    <col min="15" max="16" width="12.42578125" bestFit="1" customWidth="1"/>
    <col min="18" max="19" width="12.42578125" bestFit="1" customWidth="1"/>
  </cols>
  <sheetData>
    <row r="6" spans="3:19" x14ac:dyDescent="0.25">
      <c r="E6" s="6">
        <v>42247</v>
      </c>
      <c r="F6" s="6">
        <v>42277</v>
      </c>
      <c r="G6" s="6">
        <v>42308</v>
      </c>
      <c r="H6" s="6">
        <v>42338</v>
      </c>
      <c r="I6" s="6">
        <v>42369</v>
      </c>
      <c r="J6" s="6">
        <v>42400</v>
      </c>
      <c r="K6" s="6">
        <v>42429</v>
      </c>
      <c r="L6" s="6">
        <v>42460</v>
      </c>
      <c r="M6" s="6">
        <v>42490</v>
      </c>
      <c r="N6" s="6">
        <v>42521</v>
      </c>
      <c r="O6" s="6">
        <v>42551</v>
      </c>
      <c r="P6" s="6">
        <v>42582</v>
      </c>
      <c r="Q6" s="6">
        <v>42613</v>
      </c>
      <c r="R6" s="6">
        <v>42643</v>
      </c>
      <c r="S6" s="6">
        <v>42644</v>
      </c>
    </row>
    <row r="7" spans="3:19" x14ac:dyDescent="0.25">
      <c r="E7" s="7">
        <f>-('Investor Calculator'!$A$19*'Investor Calculator'!$E$11)</f>
        <v>-10403505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f>'Investor Calculator'!E50</f>
        <v>16891542.359999999</v>
      </c>
    </row>
    <row r="10" spans="3:19" x14ac:dyDescent="0.25">
      <c r="C10" t="s">
        <v>5</v>
      </c>
      <c r="D10" s="8">
        <f>XIRR(E7:S7,E6:S6,5)</f>
        <v>0.56143247522413731</v>
      </c>
    </row>
    <row r="13" spans="3:19" hidden="1" x14ac:dyDescent="0.25"/>
    <row r="14" spans="3:19" hidden="1" x14ac:dyDescent="0.25">
      <c r="E14" s="6">
        <v>42004</v>
      </c>
      <c r="F14" s="6">
        <v>42035</v>
      </c>
      <c r="G14" s="6">
        <v>42063</v>
      </c>
      <c r="H14" s="6">
        <v>42094</v>
      </c>
      <c r="I14" s="6">
        <v>42124</v>
      </c>
      <c r="J14" s="6">
        <v>42155</v>
      </c>
      <c r="K14" s="6">
        <v>42185</v>
      </c>
      <c r="L14" s="6">
        <v>42216</v>
      </c>
      <c r="M14" s="6">
        <v>42247</v>
      </c>
      <c r="N14" s="6">
        <v>42277</v>
      </c>
      <c r="O14" s="6">
        <v>42308</v>
      </c>
      <c r="P14" s="6">
        <v>42309</v>
      </c>
      <c r="Q14" s="6">
        <v>42310</v>
      </c>
      <c r="R14" s="6">
        <v>42311</v>
      </c>
      <c r="S14" s="6">
        <v>42312</v>
      </c>
    </row>
    <row r="15" spans="3:19" hidden="1" x14ac:dyDescent="0.25">
      <c r="E15" s="7">
        <f>E7</f>
        <v>-10403505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f>'Investor Calculator'!E50</f>
        <v>16891542.359999999</v>
      </c>
      <c r="P15" s="7">
        <f>'Investor Calculator'!F50</f>
        <v>0</v>
      </c>
      <c r="Q15" s="7">
        <f>'Investor Calculator'!G50</f>
        <v>0</v>
      </c>
      <c r="R15" s="7">
        <f>'Investor Calculator'!H50</f>
        <v>0</v>
      </c>
      <c r="S15" s="7">
        <f>'Investor Calculator'!I50</f>
        <v>0</v>
      </c>
    </row>
    <row r="16" spans="3:19" hidden="1" x14ac:dyDescent="0.25"/>
    <row r="17" spans="3:19" hidden="1" x14ac:dyDescent="0.25"/>
    <row r="18" spans="3:19" hidden="1" x14ac:dyDescent="0.25">
      <c r="C18" t="s">
        <v>5</v>
      </c>
      <c r="D18" s="8">
        <f>XIRR(E15:O15,E14:O14,5)</f>
        <v>0.78947662375867367</v>
      </c>
    </row>
    <row r="19" spans="3:19" hidden="1" x14ac:dyDescent="0.25"/>
    <row r="20" spans="3:19" hidden="1" x14ac:dyDescent="0.25"/>
    <row r="21" spans="3:19" x14ac:dyDescent="0.25">
      <c r="E21" s="6">
        <v>42247</v>
      </c>
      <c r="F21" s="6">
        <v>42277</v>
      </c>
      <c r="G21" s="6">
        <v>42308</v>
      </c>
      <c r="H21" s="6">
        <v>42338</v>
      </c>
      <c r="I21" s="6">
        <v>42369</v>
      </c>
      <c r="J21" s="6">
        <v>42400</v>
      </c>
      <c r="K21" s="6">
        <v>42429</v>
      </c>
      <c r="L21" s="6">
        <v>42460</v>
      </c>
      <c r="M21" s="6">
        <v>42490</v>
      </c>
      <c r="N21" s="6">
        <v>42521</v>
      </c>
      <c r="O21" s="6">
        <v>42551</v>
      </c>
      <c r="P21" s="6">
        <v>42582</v>
      </c>
      <c r="Q21" s="6">
        <v>42613</v>
      </c>
      <c r="R21" s="6">
        <v>42643</v>
      </c>
      <c r="S21" s="6">
        <v>42644</v>
      </c>
    </row>
    <row r="22" spans="3:19" x14ac:dyDescent="0.25">
      <c r="E22" s="7">
        <f>-('Investor Calculator'!$A$19*'Investor Calculator'!$E$11)</f>
        <v>-10403505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/>
      <c r="P22" s="7">
        <f>'Investor Calculator'!E50</f>
        <v>16891542.359999999</v>
      </c>
      <c r="Q22" s="7">
        <v>0</v>
      </c>
      <c r="R22" s="7">
        <v>0</v>
      </c>
      <c r="S22" s="7">
        <v>0</v>
      </c>
    </row>
    <row r="25" spans="3:19" x14ac:dyDescent="0.25">
      <c r="C25" t="s">
        <v>5</v>
      </c>
      <c r="D25" s="8">
        <f>XIRR(E22:P22,E21:P21,5)</f>
        <v>0.6956626009196043</v>
      </c>
    </row>
    <row r="28" spans="3:19" x14ac:dyDescent="0.25">
      <c r="E28" s="6">
        <v>42247</v>
      </c>
      <c r="F28" s="6">
        <v>42277</v>
      </c>
      <c r="G28" s="6">
        <v>42308</v>
      </c>
      <c r="H28" s="6">
        <v>42338</v>
      </c>
      <c r="I28" s="6">
        <v>42369</v>
      </c>
      <c r="J28" s="6">
        <v>42400</v>
      </c>
      <c r="K28" s="6">
        <v>42429</v>
      </c>
      <c r="L28" s="6">
        <v>42460</v>
      </c>
      <c r="M28" s="6">
        <v>42490</v>
      </c>
      <c r="N28" s="6">
        <v>42521</v>
      </c>
      <c r="O28" s="6">
        <v>42551</v>
      </c>
      <c r="P28" s="6">
        <v>42582</v>
      </c>
      <c r="Q28" s="6">
        <v>42613</v>
      </c>
      <c r="R28" s="6">
        <v>42643</v>
      </c>
      <c r="S28" s="6">
        <v>42644</v>
      </c>
    </row>
    <row r="29" spans="3:19" x14ac:dyDescent="0.25">
      <c r="E29" s="7">
        <f>-('Investor Calculator'!$A$19*'Investor Calculator'!$E$11)</f>
        <v>-10403505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f>'Investor Calculator'!E50</f>
        <v>16891542.359999999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</row>
    <row r="32" spans="3:19" x14ac:dyDescent="0.25">
      <c r="C32" t="s">
        <v>5</v>
      </c>
      <c r="D32" s="8">
        <f>XIRR(E29:M29,E28:M28,5)</f>
        <v>1.0709401313215494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Investor Calculator</vt:lpstr>
      <vt:lpstr>Conservation Easement xIRR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Lloyd</dc:creator>
  <cp:lastModifiedBy>Schoenecker, John (Finance)</cp:lastModifiedBy>
  <cp:lastPrinted>2014-11-14T19:05:22Z</cp:lastPrinted>
  <dcterms:created xsi:type="dcterms:W3CDTF">2014-10-15T17:37:52Z</dcterms:created>
  <dcterms:modified xsi:type="dcterms:W3CDTF">2020-05-14T18:58:17Z</dcterms:modified>
</cp:coreProperties>
</file>